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315" windowHeight="7230" activeTab="1"/>
  </bookViews>
  <sheets>
    <sheet name="survey" sheetId="1" r:id="rId1"/>
    <sheet name="choices" sheetId="2" r:id="rId2"/>
    <sheet name="Hoja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<sst xmlns="http://schemas.openxmlformats.org/spreadsheetml/2006/main" count="116" uniqueCount="91">
  <si>
    <t>type</t>
  </si>
  <si>
    <t>name</t>
  </si>
  <si>
    <t>caption</t>
  </si>
  <si>
    <t>set form title</t>
  </si>
  <si>
    <t>set form id</t>
  </si>
  <si>
    <t>get start time</t>
  </si>
  <si>
    <t>start</t>
  </si>
  <si>
    <t>get end time</t>
  </si>
  <si>
    <t>end</t>
  </si>
  <si>
    <t>get today</t>
  </si>
  <si>
    <t>today</t>
  </si>
  <si>
    <t>get device id</t>
  </si>
  <si>
    <t>deviceid</t>
  </si>
  <si>
    <t>get subscriber id</t>
  </si>
  <si>
    <t>subscriberid</t>
  </si>
  <si>
    <t>get sim id</t>
  </si>
  <si>
    <t>simid</t>
  </si>
  <si>
    <t>get phone number</t>
  </si>
  <si>
    <t>phonenumber</t>
  </si>
  <si>
    <t>gastos</t>
  </si>
  <si>
    <t>add date prompt</t>
  </si>
  <si>
    <t>FechaGasto</t>
  </si>
  <si>
    <t>Introduzca la fecha en la que se realizo la erogación</t>
  </si>
  <si>
    <t>list name</t>
  </si>
  <si>
    <t>comida</t>
  </si>
  <si>
    <t>add select one prompt using gastos</t>
  </si>
  <si>
    <t>label</t>
  </si>
  <si>
    <t>Tipo de Transporte</t>
  </si>
  <si>
    <t>Comida</t>
  </si>
  <si>
    <t>add text prompt</t>
  </si>
  <si>
    <t>Invitados</t>
  </si>
  <si>
    <t>(Nombre de Otras personas cubiertas en el recibo)</t>
  </si>
  <si>
    <t>description</t>
  </si>
  <si>
    <t>Descripcion</t>
  </si>
  <si>
    <t>add decimal prompt</t>
  </si>
  <si>
    <t>Monto</t>
  </si>
  <si>
    <t>Moneda</t>
  </si>
  <si>
    <t>add image prompt</t>
  </si>
  <si>
    <t>Foto</t>
  </si>
  <si>
    <t>Foto de la cuenta</t>
  </si>
  <si>
    <t>add location prompt</t>
  </si>
  <si>
    <t>geopoint</t>
  </si>
  <si>
    <t>Localización</t>
  </si>
  <si>
    <t>tipotransporte</t>
  </si>
  <si>
    <t>invitados</t>
  </si>
  <si>
    <t>monto</t>
  </si>
  <si>
    <t>moneda</t>
  </si>
  <si>
    <t>foto</t>
  </si>
  <si>
    <t>add select one prompt using moneda</t>
  </si>
  <si>
    <t>add select one prompt using comida</t>
  </si>
  <si>
    <t>add select one prompt using tipotransporte</t>
  </si>
  <si>
    <t>yesno</t>
  </si>
  <si>
    <t>Si</t>
  </si>
  <si>
    <t>no</t>
  </si>
  <si>
    <t>No</t>
  </si>
  <si>
    <t>Desayuno</t>
  </si>
  <si>
    <t>Almuerzo</t>
  </si>
  <si>
    <t>Cena</t>
  </si>
  <si>
    <t>Otros</t>
  </si>
  <si>
    <t>Taxi</t>
  </si>
  <si>
    <t>Vuelo</t>
  </si>
  <si>
    <t>otro</t>
  </si>
  <si>
    <t>Pesos Argentinos</t>
  </si>
  <si>
    <t>USD</t>
  </si>
  <si>
    <t>Euro</t>
  </si>
  <si>
    <t>Reales</t>
  </si>
  <si>
    <t>Pesos uruguayos</t>
  </si>
  <si>
    <t>Pesos Chilenos</t>
  </si>
  <si>
    <t>Hint</t>
  </si>
  <si>
    <t>relevance</t>
  </si>
  <si>
    <t>transporte</t>
  </si>
  <si>
    <t>${gastos}='transporte'</t>
  </si>
  <si>
    <t>${gastos}='comida'</t>
  </si>
  <si>
    <t>add select one prompt using yesno</t>
  </si>
  <si>
    <t>¿Hay Invitados?</t>
  </si>
  <si>
    <t>${yesno}='Si'</t>
  </si>
  <si>
    <t>si</t>
  </si>
  <si>
    <t>desayno</t>
  </si>
  <si>
    <t>almuerzo</t>
  </si>
  <si>
    <t>cena</t>
  </si>
  <si>
    <t>otros</t>
  </si>
  <si>
    <t>taxi</t>
  </si>
  <si>
    <t>vuel</t>
  </si>
  <si>
    <t>ars</t>
  </si>
  <si>
    <t>usd</t>
  </si>
  <si>
    <t>eur</t>
  </si>
  <si>
    <t>real</t>
  </si>
  <si>
    <t>uru</t>
  </si>
  <si>
    <t>chi</t>
  </si>
  <si>
    <t>AAAAAH/3+c8=</t>
  </si>
  <si>
    <t>AAAAAH/3+dA=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</si>
</sst>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63"/>
      <name val="Trebuchet MS"/>
      <family val="2"/>
    </font>
    <font>
      <sz val="10"/>
      <color indexed="63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444444"/>
      <name val="Trebuchet MS"/>
      <family val="2"/>
    </font>
    <font>
      <sz val="10"/>
      <color rgb="FF444444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53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1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20.57421875" style="0" customWidth="1"/>
  </cols>
  <sheetData>
    <row r="1" spans="1:5" ht="15.75">
      <c r="A1" t="s">
        <v>0</v>
      </c>
      <c r="B1" t="s">
        <v>1</v>
      </c>
      <c r="C1" t="s">
        <v>2</v>
      </c>
      <c r="D1" t="s">
        <v>68</v>
      </c>
      <c r="E1" s="6" t="s">
        <v>69</v>
      </c>
    </row>
    <row r="2" spans="1:2" ht="15">
      <c r="A2" t="s">
        <v>3</v>
      </c>
      <c r="B2" t="s">
        <v>19</v>
      </c>
    </row>
    <row r="3" spans="1:2" ht="15">
      <c r="A3" t="s">
        <v>4</v>
      </c>
      <c r="B3" t="s">
        <v>19</v>
      </c>
    </row>
    <row r="4" spans="1:2" ht="15">
      <c r="A4" t="s">
        <v>5</v>
      </c>
      <c r="B4" t="s">
        <v>6</v>
      </c>
    </row>
    <row r="5" spans="1:2" ht="15">
      <c r="A5" t="s">
        <v>7</v>
      </c>
      <c r="B5" t="s">
        <v>8</v>
      </c>
    </row>
    <row r="6" spans="1:2" ht="15">
      <c r="A6" t="s">
        <v>9</v>
      </c>
      <c r="B6" t="s">
        <v>10</v>
      </c>
    </row>
    <row r="7" spans="1:2" ht="15">
      <c r="A7" t="s">
        <v>11</v>
      </c>
      <c r="B7" t="s">
        <v>12</v>
      </c>
    </row>
    <row r="8" spans="1:2" ht="15">
      <c r="A8" t="s">
        <v>13</v>
      </c>
      <c r="B8" t="s">
        <v>14</v>
      </c>
    </row>
    <row r="9" spans="1:2" ht="15">
      <c r="A9" t="s">
        <v>15</v>
      </c>
      <c r="B9" t="s">
        <v>16</v>
      </c>
    </row>
    <row r="10" spans="1:2" ht="15">
      <c r="A10" t="s">
        <v>17</v>
      </c>
      <c r="B10" t="s">
        <v>18</v>
      </c>
    </row>
    <row r="11" spans="1:3" ht="15">
      <c r="A11" t="s">
        <v>20</v>
      </c>
      <c r="B11" t="s">
        <v>21</v>
      </c>
      <c r="C11" t="s">
        <v>22</v>
      </c>
    </row>
    <row r="12" spans="1:2" ht="15">
      <c r="A12" t="s">
        <v>25</v>
      </c>
      <c r="B12" t="s">
        <v>19</v>
      </c>
    </row>
    <row r="13" spans="1:5" ht="15.75">
      <c r="A13" s="2" t="s">
        <v>50</v>
      </c>
      <c r="B13" s="2" t="s">
        <v>43</v>
      </c>
      <c r="C13" s="3" t="s">
        <v>27</v>
      </c>
      <c r="D13" s="4"/>
      <c r="E13" s="7" t="s">
        <v>71</v>
      </c>
    </row>
    <row r="14" spans="1:5" ht="15.75">
      <c r="A14" s="2" t="s">
        <v>49</v>
      </c>
      <c r="B14" s="2" t="s">
        <v>24</v>
      </c>
      <c r="C14" s="3" t="s">
        <v>28</v>
      </c>
      <c r="D14" s="4"/>
      <c r="E14" s="7" t="s">
        <v>72</v>
      </c>
    </row>
    <row r="15" spans="1:5" ht="15.75">
      <c r="A15" s="2" t="s">
        <v>73</v>
      </c>
      <c r="B15" s="2" t="s">
        <v>51</v>
      </c>
      <c r="C15" s="3" t="s">
        <v>74</v>
      </c>
      <c r="D15" s="4"/>
      <c r="E15" s="7"/>
    </row>
    <row r="16" spans="1:5" ht="15.75">
      <c r="A16" s="5" t="s">
        <v>29</v>
      </c>
      <c r="B16" s="2" t="s">
        <v>44</v>
      </c>
      <c r="C16" s="3" t="s">
        <v>30</v>
      </c>
      <c r="D16" s="3" t="s">
        <v>31</v>
      </c>
      <c r="E16" t="s">
        <v>75</v>
      </c>
    </row>
    <row r="17" spans="1:4" ht="15.75">
      <c r="A17" s="5" t="s">
        <v>29</v>
      </c>
      <c r="B17" s="2" t="s">
        <v>32</v>
      </c>
      <c r="C17" s="3" t="s">
        <v>33</v>
      </c>
      <c r="D17" s="4"/>
    </row>
    <row r="18" spans="1:4" ht="15">
      <c r="A18" t="s">
        <v>34</v>
      </c>
      <c r="B18" s="2" t="s">
        <v>45</v>
      </c>
      <c r="C18" s="3" t="s">
        <v>35</v>
      </c>
      <c r="D18" s="4"/>
    </row>
    <row r="19" spans="1:4" ht="15">
      <c r="A19" s="2" t="s">
        <v>48</v>
      </c>
      <c r="B19" s="2" t="s">
        <v>46</v>
      </c>
      <c r="C19" s="3" t="s">
        <v>36</v>
      </c>
      <c r="D19" s="4"/>
    </row>
    <row r="20" spans="1:4" ht="15.75">
      <c r="A20" s="5" t="s">
        <v>37</v>
      </c>
      <c r="B20" s="3" t="s">
        <v>47</v>
      </c>
      <c r="C20" s="3" t="s">
        <v>38</v>
      </c>
      <c r="D20" s="3" t="s">
        <v>39</v>
      </c>
    </row>
    <row r="21" spans="1:4" ht="15.75">
      <c r="A21" s="5" t="s">
        <v>40</v>
      </c>
      <c r="B21" t="s">
        <v>41</v>
      </c>
      <c r="C21" s="3" t="s">
        <v>42</v>
      </c>
      <c r="D21" s="4"/>
    </row>
  </sheetData>
  <sheetProtection/>
  <printOptions/>
  <pageMargins left="0.7" right="0.7" top="0.75" bottom="0.75" header="0.3" footer="0.3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18"/>
  <sheetViews>
    <sheetView tabSelected="1" zoomScalePageLayoutView="0" workbookViewId="0" topLeftCell="A1">
      <selection activeCell="GZ1" sqref="GZ1"/>
    </sheetView>
  </sheetViews>
  <sheetFormatPr defaultColWidth="11.421875" defaultRowHeight="15"/>
  <sheetData>
    <row r="1" spans="1:3" ht="15.75">
      <c r="A1" s="1" t="s">
        <v>23</v>
      </c>
      <c r="B1" s="1" t="s">
        <v>1</v>
      </c>
      <c r="C1" s="1" t="s">
        <v>26</v>
      </c>
    </row>
    <row r="2" spans="1:3" ht="15">
      <c r="A2" t="s">
        <v>19</v>
      </c>
      <c r="B2" t="s">
        <v>24</v>
      </c>
      <c r="C2" t="s">
        <v>24</v>
      </c>
    </row>
    <row r="3" spans="1:3" ht="15">
      <c r="A3" t="s">
        <v>19</v>
      </c>
      <c r="B3" t="s">
        <v>70</v>
      </c>
      <c r="C3" t="s">
        <v>70</v>
      </c>
    </row>
    <row r="4" spans="1:3" ht="15">
      <c r="A4" s="2" t="s">
        <v>51</v>
      </c>
      <c r="B4" s="2" t="s">
        <v>76</v>
      </c>
      <c r="C4" s="2" t="s">
        <v>52</v>
      </c>
    </row>
    <row r="5" spans="1:3" ht="15">
      <c r="A5" s="2" t="s">
        <v>51</v>
      </c>
      <c r="B5" s="2" t="s">
        <v>53</v>
      </c>
      <c r="C5" s="2" t="s">
        <v>54</v>
      </c>
    </row>
    <row r="6" spans="1:3" ht="15">
      <c r="A6" s="2" t="s">
        <v>24</v>
      </c>
      <c r="B6" s="2" t="s">
        <v>77</v>
      </c>
      <c r="C6" s="2" t="s">
        <v>55</v>
      </c>
    </row>
    <row r="7" spans="1:3" ht="15">
      <c r="A7" s="2" t="s">
        <v>24</v>
      </c>
      <c r="B7" s="2" t="s">
        <v>78</v>
      </c>
      <c r="C7" s="2" t="s">
        <v>56</v>
      </c>
    </row>
    <row r="8" spans="1:3" ht="15">
      <c r="A8" s="2" t="s">
        <v>24</v>
      </c>
      <c r="B8" s="2" t="s">
        <v>79</v>
      </c>
      <c r="C8" s="2" t="s">
        <v>57</v>
      </c>
    </row>
    <row r="9" spans="1:3" ht="15">
      <c r="A9" s="2" t="s">
        <v>24</v>
      </c>
      <c r="B9" s="2" t="s">
        <v>80</v>
      </c>
      <c r="C9" s="2" t="s">
        <v>58</v>
      </c>
    </row>
    <row r="10" spans="1:3" ht="15">
      <c r="A10" s="2" t="s">
        <v>43</v>
      </c>
      <c r="B10" s="2" t="s">
        <v>81</v>
      </c>
      <c r="C10" s="2" t="s">
        <v>59</v>
      </c>
    </row>
    <row r="11" spans="1:3" ht="15">
      <c r="A11" s="2" t="s">
        <v>43</v>
      </c>
      <c r="B11" s="2" t="s">
        <v>82</v>
      </c>
      <c r="C11" s="2" t="s">
        <v>60</v>
      </c>
    </row>
    <row r="12" spans="1:3" ht="15">
      <c r="A12" s="2" t="s">
        <v>43</v>
      </c>
      <c r="B12" s="2" t="s">
        <v>61</v>
      </c>
      <c r="C12" s="2" t="s">
        <v>61</v>
      </c>
    </row>
    <row r="13" spans="1:3" ht="15">
      <c r="A13" s="2" t="s">
        <v>46</v>
      </c>
      <c r="B13" s="2" t="s">
        <v>83</v>
      </c>
      <c r="C13" s="2" t="s">
        <v>62</v>
      </c>
    </row>
    <row r="14" spans="1:3" ht="15">
      <c r="A14" s="2" t="s">
        <v>46</v>
      </c>
      <c r="B14" s="2" t="s">
        <v>84</v>
      </c>
      <c r="C14" s="2" t="s">
        <v>63</v>
      </c>
    </row>
    <row r="15" spans="1:3" ht="15">
      <c r="A15" s="2" t="s">
        <v>46</v>
      </c>
      <c r="B15" s="2" t="s">
        <v>85</v>
      </c>
      <c r="C15" s="2" t="s">
        <v>64</v>
      </c>
    </row>
    <row r="16" spans="1:3" ht="15">
      <c r="A16" s="2" t="s">
        <v>46</v>
      </c>
      <c r="B16" s="2" t="s">
        <v>86</v>
      </c>
      <c r="C16" s="2" t="s">
        <v>65</v>
      </c>
    </row>
    <row r="17" spans="1:3" ht="15">
      <c r="A17" s="2" t="s">
        <v>46</v>
      </c>
      <c r="B17" s="2" t="s">
        <v>87</v>
      </c>
      <c r="C17" s="2" t="s">
        <v>66</v>
      </c>
    </row>
    <row r="18" spans="1:3" ht="15">
      <c r="A18" s="2" t="s">
        <v>46</v>
      </c>
      <c r="B18" s="2" t="s">
        <v>88</v>
      </c>
      <c r="C18" s="2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A1"/>
  <sheetViews>
    <sheetView zoomScalePageLayoutView="0" workbookViewId="0" topLeftCell="A1">
      <selection activeCell="HA1" sqref="HA1"/>
    </sheetView>
  </sheetViews>
  <sheetFormatPr defaultColWidth="11.421875" defaultRowHeight="15"/>
  <sheetData>
    <row r="1" spans="1:209" ht="15.75">
      <c r="A1" t="e">
        <f>IF(survey!1:1,"AAAAAH/3+QA=",0)</f>
        <v>#VALUE!</v>
      </c>
      <c r="B1" t="e">
        <f>AND(survey!A1,"AAAAAH/3+QE=")</f>
        <v>#VALUE!</v>
      </c>
      <c r="C1" t="e">
        <f>AND(survey!B1,"AAAAAH/3+QI=")</f>
        <v>#VALUE!</v>
      </c>
      <c r="D1" t="e">
        <f>AND(survey!C1,"AAAAAH/3+QM=")</f>
        <v>#VALUE!</v>
      </c>
      <c r="E1" t="e">
        <f>AND(survey!D1,"AAAAAH/3+QQ=")</f>
        <v>#VALUE!</v>
      </c>
      <c r="F1" t="e">
        <f>AND(survey!E1,"AAAAAH/3+QU=")</f>
        <v>#VALUE!</v>
      </c>
      <c r="G1">
        <f>IF(survey!2:2,"AAAAAH/3+QY=",0)</f>
        <v>0</v>
      </c>
      <c r="H1" t="e">
        <f>AND(survey!A2,"AAAAAH/3+Qc=")</f>
        <v>#VALUE!</v>
      </c>
      <c r="I1" t="e">
        <f>AND(survey!B2,"AAAAAH/3+Qg=")</f>
        <v>#VALUE!</v>
      </c>
      <c r="J1" t="e">
        <f>AND(survey!C2,"AAAAAH/3+Qk=")</f>
        <v>#VALUE!</v>
      </c>
      <c r="K1" t="e">
        <f>AND(survey!D2,"AAAAAH/3+Qo=")</f>
        <v>#VALUE!</v>
      </c>
      <c r="L1" t="e">
        <f>AND(survey!E2,"AAAAAH/3+Qs=")</f>
        <v>#VALUE!</v>
      </c>
      <c r="M1">
        <f>IF(survey!3:3,"AAAAAH/3+Qw=",0)</f>
        <v>0</v>
      </c>
      <c r="N1" t="e">
        <f>AND(survey!A3,"AAAAAH/3+Q0=")</f>
        <v>#VALUE!</v>
      </c>
      <c r="O1" t="e">
        <f>AND(survey!B3,"AAAAAH/3+Q4=")</f>
        <v>#VALUE!</v>
      </c>
      <c r="P1" t="e">
        <f>AND(survey!C3,"AAAAAH/3+Q8=")</f>
        <v>#VALUE!</v>
      </c>
      <c r="Q1" t="e">
        <f>AND(survey!D3,"AAAAAH/3+RA=")</f>
        <v>#VALUE!</v>
      </c>
      <c r="R1" t="e">
        <f>AND(survey!E3,"AAAAAH/3+RE=")</f>
        <v>#VALUE!</v>
      </c>
      <c r="S1">
        <f>IF(survey!4:4,"AAAAAH/3+RI=",0)</f>
        <v>0</v>
      </c>
      <c r="T1" t="e">
        <f>AND(survey!A4,"AAAAAH/3+RM=")</f>
        <v>#VALUE!</v>
      </c>
      <c r="U1" t="e">
        <f>AND(survey!B4,"AAAAAH/3+RQ=")</f>
        <v>#VALUE!</v>
      </c>
      <c r="V1" t="e">
        <f>AND(survey!C4,"AAAAAH/3+RU=")</f>
        <v>#VALUE!</v>
      </c>
      <c r="W1" t="e">
        <f>AND(survey!D4,"AAAAAH/3+RY=")</f>
        <v>#VALUE!</v>
      </c>
      <c r="X1" t="e">
        <f>AND(survey!E4,"AAAAAH/3+Rc=")</f>
        <v>#VALUE!</v>
      </c>
      <c r="Y1">
        <f>IF(survey!5:5,"AAAAAH/3+Rg=",0)</f>
        <v>0</v>
      </c>
      <c r="Z1" t="e">
        <f>AND(survey!A5,"AAAAAH/3+Rk=")</f>
        <v>#VALUE!</v>
      </c>
      <c r="AA1" t="e">
        <f>AND(survey!B5,"AAAAAH/3+Ro=")</f>
        <v>#VALUE!</v>
      </c>
      <c r="AB1" t="e">
        <f>AND(survey!C5,"AAAAAH/3+Rs=")</f>
        <v>#VALUE!</v>
      </c>
      <c r="AC1" t="e">
        <f>AND(survey!D5,"AAAAAH/3+Rw=")</f>
        <v>#VALUE!</v>
      </c>
      <c r="AD1" t="e">
        <f>AND(survey!E5,"AAAAAH/3+R0=")</f>
        <v>#VALUE!</v>
      </c>
      <c r="AE1">
        <f>IF(survey!6:6,"AAAAAH/3+R4=",0)</f>
        <v>0</v>
      </c>
      <c r="AF1" t="e">
        <f>AND(survey!A6,"AAAAAH/3+R8=")</f>
        <v>#VALUE!</v>
      </c>
      <c r="AG1" t="e">
        <f>AND(survey!B6,"AAAAAH/3+SA=")</f>
        <v>#VALUE!</v>
      </c>
      <c r="AH1" t="e">
        <f>AND(survey!C6,"AAAAAH/3+SE=")</f>
        <v>#VALUE!</v>
      </c>
      <c r="AI1" t="e">
        <f>AND(survey!D6,"AAAAAH/3+SI=")</f>
        <v>#VALUE!</v>
      </c>
      <c r="AJ1" t="e">
        <f>AND(survey!E6,"AAAAAH/3+SM=")</f>
        <v>#VALUE!</v>
      </c>
      <c r="AK1">
        <f>IF(survey!7:7,"AAAAAH/3+SQ=",0)</f>
        <v>0</v>
      </c>
      <c r="AL1" t="e">
        <f>AND(survey!A7,"AAAAAH/3+SU=")</f>
        <v>#VALUE!</v>
      </c>
      <c r="AM1" t="e">
        <f>AND(survey!B7,"AAAAAH/3+SY=")</f>
        <v>#VALUE!</v>
      </c>
      <c r="AN1" t="e">
        <f>AND(survey!C7,"AAAAAH/3+Sc=")</f>
        <v>#VALUE!</v>
      </c>
      <c r="AO1" t="e">
        <f>AND(survey!D7,"AAAAAH/3+Sg=")</f>
        <v>#VALUE!</v>
      </c>
      <c r="AP1" t="e">
        <f>AND(survey!E7,"AAAAAH/3+Sk=")</f>
        <v>#VALUE!</v>
      </c>
      <c r="AQ1">
        <f>IF(survey!8:8,"AAAAAH/3+So=",0)</f>
        <v>0</v>
      </c>
      <c r="AR1" t="e">
        <f>AND(survey!A8,"AAAAAH/3+Ss=")</f>
        <v>#VALUE!</v>
      </c>
      <c r="AS1" t="e">
        <f>AND(survey!B8,"AAAAAH/3+Sw=")</f>
        <v>#VALUE!</v>
      </c>
      <c r="AT1" t="e">
        <f>AND(survey!C8,"AAAAAH/3+S0=")</f>
        <v>#VALUE!</v>
      </c>
      <c r="AU1" t="e">
        <f>AND(survey!D8,"AAAAAH/3+S4=")</f>
        <v>#VALUE!</v>
      </c>
      <c r="AV1" t="e">
        <f>AND(survey!E8,"AAAAAH/3+S8=")</f>
        <v>#VALUE!</v>
      </c>
      <c r="AW1">
        <f>IF(survey!9:9,"AAAAAH/3+TA=",0)</f>
        <v>0</v>
      </c>
      <c r="AX1" t="e">
        <f>AND(survey!A9,"AAAAAH/3+TE=")</f>
        <v>#VALUE!</v>
      </c>
      <c r="AY1" t="e">
        <f>AND(survey!B9,"AAAAAH/3+TI=")</f>
        <v>#VALUE!</v>
      </c>
      <c r="AZ1" t="e">
        <f>AND(survey!C9,"AAAAAH/3+TM=")</f>
        <v>#VALUE!</v>
      </c>
      <c r="BA1" t="e">
        <f>AND(survey!D9,"AAAAAH/3+TQ=")</f>
        <v>#VALUE!</v>
      </c>
      <c r="BB1" t="e">
        <f>AND(survey!E9,"AAAAAH/3+TU=")</f>
        <v>#VALUE!</v>
      </c>
      <c r="BC1">
        <f>IF(survey!10:10,"AAAAAH/3+TY=",0)</f>
        <v>0</v>
      </c>
      <c r="BD1" t="e">
        <f>AND(survey!A10,"AAAAAH/3+Tc=")</f>
        <v>#VALUE!</v>
      </c>
      <c r="BE1" t="e">
        <f>AND(survey!B10,"AAAAAH/3+Tg=")</f>
        <v>#VALUE!</v>
      </c>
      <c r="BF1" t="e">
        <f>AND(survey!C10,"AAAAAH/3+Tk=")</f>
        <v>#VALUE!</v>
      </c>
      <c r="BG1" t="e">
        <f>AND(survey!D10,"AAAAAH/3+To=")</f>
        <v>#VALUE!</v>
      </c>
      <c r="BH1" t="e">
        <f>AND(survey!E10,"AAAAAH/3+Ts=")</f>
        <v>#VALUE!</v>
      </c>
      <c r="BI1">
        <f>IF(survey!11:11,"AAAAAH/3+Tw=",0)</f>
        <v>0</v>
      </c>
      <c r="BJ1" t="e">
        <f>AND(survey!A11,"AAAAAH/3+T0=")</f>
        <v>#VALUE!</v>
      </c>
      <c r="BK1" t="e">
        <f>AND(survey!B11,"AAAAAH/3+T4=")</f>
        <v>#VALUE!</v>
      </c>
      <c r="BL1" t="e">
        <f>AND(survey!C11,"AAAAAH/3+T8=")</f>
        <v>#VALUE!</v>
      </c>
      <c r="BM1" t="e">
        <f>AND(survey!D11,"AAAAAH/3+UA=")</f>
        <v>#VALUE!</v>
      </c>
      <c r="BN1" t="e">
        <f>AND(survey!E11,"AAAAAH/3+UE=")</f>
        <v>#VALUE!</v>
      </c>
      <c r="BO1">
        <f>IF(survey!12:12,"AAAAAH/3+UI=",0)</f>
        <v>0</v>
      </c>
      <c r="BP1" t="e">
        <f>AND(survey!A12,"AAAAAH/3+UM=")</f>
        <v>#VALUE!</v>
      </c>
      <c r="BQ1" t="e">
        <f>AND(survey!B12,"AAAAAH/3+UQ=")</f>
        <v>#VALUE!</v>
      </c>
      <c r="BR1" t="e">
        <f>AND(survey!C12,"AAAAAH/3+UU=")</f>
        <v>#VALUE!</v>
      </c>
      <c r="BS1" t="e">
        <f>AND(survey!D12,"AAAAAH/3+UY=")</f>
        <v>#VALUE!</v>
      </c>
      <c r="BT1" t="e">
        <f>AND(survey!E12,"AAAAAH/3+Uc=")</f>
        <v>#VALUE!</v>
      </c>
      <c r="BU1">
        <f>IF(survey!13:13,"AAAAAH/3+Ug=",0)</f>
        <v>0</v>
      </c>
      <c r="BV1" t="e">
        <f>AND(survey!A13,"AAAAAH/3+Uk=")</f>
        <v>#VALUE!</v>
      </c>
      <c r="BW1" t="e">
        <f>AND(survey!B13,"AAAAAH/3+Uo=")</f>
        <v>#VALUE!</v>
      </c>
      <c r="BX1" t="e">
        <f>AND(survey!C13,"AAAAAH/3+Us=")</f>
        <v>#VALUE!</v>
      </c>
      <c r="BY1" t="e">
        <f>AND(survey!D13,"AAAAAH/3+Uw=")</f>
        <v>#VALUE!</v>
      </c>
      <c r="BZ1" t="e">
        <f>AND(survey!E13,"AAAAAH/3+U0=")</f>
        <v>#VALUE!</v>
      </c>
      <c r="CA1">
        <f>IF(survey!14:14,"AAAAAH/3+U4=",0)</f>
        <v>0</v>
      </c>
      <c r="CB1" t="e">
        <f>AND(survey!A14,"AAAAAH/3+U8=")</f>
        <v>#VALUE!</v>
      </c>
      <c r="CC1" t="e">
        <f>AND(survey!B14,"AAAAAH/3+VA=")</f>
        <v>#VALUE!</v>
      </c>
      <c r="CD1" t="e">
        <f>AND(survey!C14,"AAAAAH/3+VE=")</f>
        <v>#VALUE!</v>
      </c>
      <c r="CE1" t="e">
        <f>AND(survey!D14,"AAAAAH/3+VI=")</f>
        <v>#VALUE!</v>
      </c>
      <c r="CF1" t="e">
        <f>AND(survey!E14,"AAAAAH/3+VM=")</f>
        <v>#VALUE!</v>
      </c>
      <c r="CG1">
        <f>IF(survey!15:15,"AAAAAH/3+VQ=",0)</f>
        <v>0</v>
      </c>
      <c r="CH1" t="e">
        <f>AND(survey!A15,"AAAAAH/3+VU=")</f>
        <v>#VALUE!</v>
      </c>
      <c r="CI1" t="e">
        <f>AND(survey!B15,"AAAAAH/3+VY=")</f>
        <v>#VALUE!</v>
      </c>
      <c r="CJ1" t="e">
        <f>AND(survey!C15,"AAAAAH/3+Vc=")</f>
        <v>#VALUE!</v>
      </c>
      <c r="CK1" t="e">
        <f>AND(survey!D15,"AAAAAH/3+Vg=")</f>
        <v>#VALUE!</v>
      </c>
      <c r="CL1" t="e">
        <f>AND(survey!E15,"AAAAAH/3+Vk=")</f>
        <v>#VALUE!</v>
      </c>
      <c r="CM1">
        <f>IF(survey!16:16,"AAAAAH/3+Vo=",0)</f>
        <v>0</v>
      </c>
      <c r="CN1" t="e">
        <f>AND(survey!A16,"AAAAAH/3+Vs=")</f>
        <v>#VALUE!</v>
      </c>
      <c r="CO1" t="e">
        <f>AND(survey!B16,"AAAAAH/3+Vw=")</f>
        <v>#VALUE!</v>
      </c>
      <c r="CP1" t="e">
        <f>AND(survey!C16,"AAAAAH/3+V0=")</f>
        <v>#VALUE!</v>
      </c>
      <c r="CQ1" t="e">
        <f>AND(survey!D16,"AAAAAH/3+V4=")</f>
        <v>#VALUE!</v>
      </c>
      <c r="CR1" t="e">
        <f>AND(survey!E16,"AAAAAH/3+V8=")</f>
        <v>#VALUE!</v>
      </c>
      <c r="CS1">
        <f>IF(survey!17:17,"AAAAAH/3+WA=",0)</f>
        <v>0</v>
      </c>
      <c r="CT1" t="e">
        <f>AND(survey!A17,"AAAAAH/3+WE=")</f>
        <v>#VALUE!</v>
      </c>
      <c r="CU1" t="e">
        <f>AND(survey!B17,"AAAAAH/3+WI=")</f>
        <v>#VALUE!</v>
      </c>
      <c r="CV1" t="e">
        <f>AND(survey!C17,"AAAAAH/3+WM=")</f>
        <v>#VALUE!</v>
      </c>
      <c r="CW1" t="e">
        <f>AND(survey!D17,"AAAAAH/3+WQ=")</f>
        <v>#VALUE!</v>
      </c>
      <c r="CX1" t="e">
        <f>AND(survey!E17,"AAAAAH/3+WU=")</f>
        <v>#VALUE!</v>
      </c>
      <c r="CY1">
        <f>IF(survey!18:18,"AAAAAH/3+WY=",0)</f>
        <v>0</v>
      </c>
      <c r="CZ1" t="e">
        <f>AND(survey!A18,"AAAAAH/3+Wc=")</f>
        <v>#VALUE!</v>
      </c>
      <c r="DA1" t="e">
        <f>AND(survey!B18,"AAAAAH/3+Wg=")</f>
        <v>#VALUE!</v>
      </c>
      <c r="DB1" t="e">
        <f>AND(survey!C18,"AAAAAH/3+Wk=")</f>
        <v>#VALUE!</v>
      </c>
      <c r="DC1" t="e">
        <f>AND(survey!D18,"AAAAAH/3+Wo=")</f>
        <v>#VALUE!</v>
      </c>
      <c r="DD1" t="e">
        <f>AND(survey!E18,"AAAAAH/3+Ws=")</f>
        <v>#VALUE!</v>
      </c>
      <c r="DE1">
        <f>IF(survey!19:19,"AAAAAH/3+Ww=",0)</f>
        <v>0</v>
      </c>
      <c r="DF1" t="e">
        <f>AND(survey!A19,"AAAAAH/3+W0=")</f>
        <v>#VALUE!</v>
      </c>
      <c r="DG1" t="e">
        <f>AND(survey!B19,"AAAAAH/3+W4=")</f>
        <v>#VALUE!</v>
      </c>
      <c r="DH1" t="e">
        <f>AND(survey!C19,"AAAAAH/3+W8=")</f>
        <v>#VALUE!</v>
      </c>
      <c r="DI1" t="e">
        <f>AND(survey!D19,"AAAAAH/3+XA=")</f>
        <v>#VALUE!</v>
      </c>
      <c r="DJ1" t="e">
        <f>AND(survey!E19,"AAAAAH/3+XE=")</f>
        <v>#VALUE!</v>
      </c>
      <c r="DK1">
        <f>IF(survey!20:20,"AAAAAH/3+XI=",0)</f>
        <v>0</v>
      </c>
      <c r="DL1" t="e">
        <f>AND(survey!A20,"AAAAAH/3+XM=")</f>
        <v>#VALUE!</v>
      </c>
      <c r="DM1" t="e">
        <f>AND(survey!B20,"AAAAAH/3+XQ=")</f>
        <v>#VALUE!</v>
      </c>
      <c r="DN1" t="e">
        <f>AND(survey!C20,"AAAAAH/3+XU=")</f>
        <v>#VALUE!</v>
      </c>
      <c r="DO1" t="e">
        <f>AND(survey!D20,"AAAAAH/3+XY=")</f>
        <v>#VALUE!</v>
      </c>
      <c r="DP1" t="e">
        <f>AND(survey!E20,"AAAAAH/3+Xc=")</f>
        <v>#VALUE!</v>
      </c>
      <c r="DQ1">
        <f>IF(survey!21:21,"AAAAAH/3+Xg=",0)</f>
        <v>0</v>
      </c>
      <c r="DR1" t="e">
        <f>AND(survey!A21,"AAAAAH/3+Xk=")</f>
        <v>#VALUE!</v>
      </c>
      <c r="DS1" t="e">
        <f>AND(survey!B21,"AAAAAH/3+Xo=")</f>
        <v>#VALUE!</v>
      </c>
      <c r="DT1" t="e">
        <f>AND(survey!C21,"AAAAAH/3+Xs=")</f>
        <v>#VALUE!</v>
      </c>
      <c r="DU1" t="e">
        <f>IF(survey!A:A,"AAAAAH/3+Xw=",0)</f>
        <v>#VALUE!</v>
      </c>
      <c r="DV1" t="e">
        <f>IF(survey!B:B,"AAAAAH/3+X0=",0)</f>
        <v>#VALUE!</v>
      </c>
      <c r="DW1" t="e">
        <f>IF(survey!C:C,"AAAAAH/3+X4=",0)</f>
        <v>#VALUE!</v>
      </c>
      <c r="DX1" t="e">
        <f>IF(survey!D:D,"AAAAAH/3+X8=",0)</f>
        <v>#VALUE!</v>
      </c>
      <c r="DY1" t="e">
        <f>IF(survey!E:E,"AAAAAH/3+YA=",0)</f>
        <v>#VALUE!</v>
      </c>
      <c r="DZ1">
        <f>IF(choices!1:1,"AAAAAH/3+YE=",0)</f>
        <v>0</v>
      </c>
      <c r="EA1" t="e">
        <f>AND(choices!A1,"AAAAAH/3+YI=")</f>
        <v>#VALUE!</v>
      </c>
      <c r="EB1" t="e">
        <f>AND(choices!B1,"AAAAAH/3+YM=")</f>
        <v>#VALUE!</v>
      </c>
      <c r="EC1" t="e">
        <f>AND(choices!C1,"AAAAAH/3+YQ=")</f>
        <v>#VALUE!</v>
      </c>
      <c r="ED1">
        <f>IF(choices!2:2,"AAAAAH/3+YU=",0)</f>
        <v>0</v>
      </c>
      <c r="EE1" t="e">
        <f>AND(choices!A2,"AAAAAH/3+YY=")</f>
        <v>#VALUE!</v>
      </c>
      <c r="EF1" t="e">
        <f>AND(choices!B2,"AAAAAH/3+Yc=")</f>
        <v>#VALUE!</v>
      </c>
      <c r="EG1" t="e">
        <f>AND(choices!C2,"AAAAAH/3+Yg=")</f>
        <v>#VALUE!</v>
      </c>
      <c r="EH1">
        <f>IF(choices!3:3,"AAAAAH/3+Yk=",0)</f>
        <v>0</v>
      </c>
      <c r="EI1" t="e">
        <f>AND(choices!A3,"AAAAAH/3+Yo=")</f>
        <v>#VALUE!</v>
      </c>
      <c r="EJ1" t="e">
        <f>AND(choices!B3,"AAAAAH/3+Ys=")</f>
        <v>#VALUE!</v>
      </c>
      <c r="EK1" t="e">
        <f>AND(choices!C3,"AAAAAH/3+Yw=")</f>
        <v>#VALUE!</v>
      </c>
      <c r="EL1">
        <f>IF(choices!4:4,"AAAAAH/3+Y0=",0)</f>
        <v>0</v>
      </c>
      <c r="EM1" t="e">
        <f>AND(choices!A4,"AAAAAH/3+Y4=")</f>
        <v>#VALUE!</v>
      </c>
      <c r="EN1" t="e">
        <f>AND(choices!B4,"AAAAAH/3+Y8=")</f>
        <v>#VALUE!</v>
      </c>
      <c r="EO1" t="e">
        <f>AND(choices!C4,"AAAAAH/3+ZA=")</f>
        <v>#VALUE!</v>
      </c>
      <c r="EP1">
        <f>IF(choices!5:5,"AAAAAH/3+ZE=",0)</f>
        <v>0</v>
      </c>
      <c r="EQ1" t="e">
        <f>AND(choices!A5,"AAAAAH/3+ZI=")</f>
        <v>#VALUE!</v>
      </c>
      <c r="ER1" t="e">
        <f>AND(choices!B5,"AAAAAH/3+ZM=")</f>
        <v>#VALUE!</v>
      </c>
      <c r="ES1" t="e">
        <f>AND(choices!C5,"AAAAAH/3+ZQ=")</f>
        <v>#VALUE!</v>
      </c>
      <c r="ET1">
        <f>IF(choices!6:6,"AAAAAH/3+ZU=",0)</f>
        <v>0</v>
      </c>
      <c r="EU1" t="e">
        <f>AND(choices!A6,"AAAAAH/3+ZY=")</f>
        <v>#VALUE!</v>
      </c>
      <c r="EV1" t="e">
        <f>AND(choices!B6,"AAAAAH/3+Zc=")</f>
        <v>#VALUE!</v>
      </c>
      <c r="EW1" t="e">
        <f>AND(choices!C6,"AAAAAH/3+Zg=")</f>
        <v>#VALUE!</v>
      </c>
      <c r="EX1">
        <f>IF(choices!7:7,"AAAAAH/3+Zk=",0)</f>
        <v>0</v>
      </c>
      <c r="EY1" t="e">
        <f>AND(choices!A7,"AAAAAH/3+Zo=")</f>
        <v>#VALUE!</v>
      </c>
      <c r="EZ1" t="e">
        <f>AND(choices!B7,"AAAAAH/3+Zs=")</f>
        <v>#VALUE!</v>
      </c>
      <c r="FA1" t="e">
        <f>AND(choices!C7,"AAAAAH/3+Zw=")</f>
        <v>#VALUE!</v>
      </c>
      <c r="FB1">
        <f>IF(choices!8:8,"AAAAAH/3+Z0=",0)</f>
        <v>0</v>
      </c>
      <c r="FC1" t="e">
        <f>AND(choices!A8,"AAAAAH/3+Z4=")</f>
        <v>#VALUE!</v>
      </c>
      <c r="FD1" t="e">
        <f>AND(choices!B8,"AAAAAH/3+Z8=")</f>
        <v>#VALUE!</v>
      </c>
      <c r="FE1" t="e">
        <f>AND(choices!C8,"AAAAAH/3+aA=")</f>
        <v>#VALUE!</v>
      </c>
      <c r="FF1">
        <f>IF(choices!9:9,"AAAAAH/3+aE=",0)</f>
        <v>0</v>
      </c>
      <c r="FG1" t="e">
        <f>AND(choices!A9,"AAAAAH/3+aI=")</f>
        <v>#VALUE!</v>
      </c>
      <c r="FH1" t="e">
        <f>AND(choices!B9,"AAAAAH/3+aM=")</f>
        <v>#VALUE!</v>
      </c>
      <c r="FI1" t="e">
        <f>AND(choices!C9,"AAAAAH/3+aQ=")</f>
        <v>#VALUE!</v>
      </c>
      <c r="FJ1">
        <f>IF(choices!10:10,"AAAAAH/3+aU=",0)</f>
        <v>0</v>
      </c>
      <c r="FK1" t="e">
        <f>AND(choices!A10,"AAAAAH/3+aY=")</f>
        <v>#VALUE!</v>
      </c>
      <c r="FL1" t="e">
        <f>AND(choices!B10,"AAAAAH/3+ac=")</f>
        <v>#VALUE!</v>
      </c>
      <c r="FM1" t="e">
        <f>AND(choices!C10,"AAAAAH/3+ag=")</f>
        <v>#VALUE!</v>
      </c>
      <c r="FN1">
        <f>IF(choices!11:11,"AAAAAH/3+ak=",0)</f>
        <v>0</v>
      </c>
      <c r="FO1" t="e">
        <f>AND(choices!A11,"AAAAAH/3+ao=")</f>
        <v>#VALUE!</v>
      </c>
      <c r="FP1" t="e">
        <f>AND(choices!B11,"AAAAAH/3+as=")</f>
        <v>#VALUE!</v>
      </c>
      <c r="FQ1" t="e">
        <f>AND(choices!C11,"AAAAAH/3+aw=")</f>
        <v>#VALUE!</v>
      </c>
      <c r="FR1">
        <f>IF(choices!12:12,"AAAAAH/3+a0=",0)</f>
        <v>0</v>
      </c>
      <c r="FS1" t="e">
        <f>AND(choices!A12,"AAAAAH/3+a4=")</f>
        <v>#VALUE!</v>
      </c>
      <c r="FT1" t="e">
        <f>AND(choices!B12,"AAAAAH/3+a8=")</f>
        <v>#VALUE!</v>
      </c>
      <c r="FU1" t="e">
        <f>AND(choices!C12,"AAAAAH/3+bA=")</f>
        <v>#VALUE!</v>
      </c>
      <c r="FV1">
        <f>IF(choices!13:13,"AAAAAH/3+bE=",0)</f>
        <v>0</v>
      </c>
      <c r="FW1" t="e">
        <f>AND(choices!A13,"AAAAAH/3+bI=")</f>
        <v>#VALUE!</v>
      </c>
      <c r="FX1" t="e">
        <f>AND(choices!B13,"AAAAAH/3+bM=")</f>
        <v>#VALUE!</v>
      </c>
      <c r="FY1" t="e">
        <f>AND(choices!C13,"AAAAAH/3+bQ=")</f>
        <v>#VALUE!</v>
      </c>
      <c r="FZ1">
        <f>IF(choices!14:14,"AAAAAH/3+bU=",0)</f>
        <v>0</v>
      </c>
      <c r="GA1" t="e">
        <f>AND(choices!A14,"AAAAAH/3+bY=")</f>
        <v>#VALUE!</v>
      </c>
      <c r="GB1" t="e">
        <f>AND(choices!B14,"AAAAAH/3+bc=")</f>
        <v>#VALUE!</v>
      </c>
      <c r="GC1" t="e">
        <f>AND(choices!C14,"AAAAAH/3+bg=")</f>
        <v>#VALUE!</v>
      </c>
      <c r="GD1">
        <f>IF(choices!15:15,"AAAAAH/3+bk=",0)</f>
        <v>0</v>
      </c>
      <c r="GE1" t="e">
        <f>AND(choices!A15,"AAAAAH/3+bo=")</f>
        <v>#VALUE!</v>
      </c>
      <c r="GF1" t="e">
        <f>AND(choices!B15,"AAAAAH/3+bs=")</f>
        <v>#VALUE!</v>
      </c>
      <c r="GG1" t="e">
        <f>AND(choices!C15,"AAAAAH/3+bw=")</f>
        <v>#VALUE!</v>
      </c>
      <c r="GH1">
        <f>IF(choices!16:16,"AAAAAH/3+b0=",0)</f>
        <v>0</v>
      </c>
      <c r="GI1" t="e">
        <f>AND(choices!A16,"AAAAAH/3+b4=")</f>
        <v>#VALUE!</v>
      </c>
      <c r="GJ1" t="e">
        <f>AND(choices!B16,"AAAAAH/3+b8=")</f>
        <v>#VALUE!</v>
      </c>
      <c r="GK1" t="e">
        <f>AND(choices!C16,"AAAAAH/3+cA=")</f>
        <v>#VALUE!</v>
      </c>
      <c r="GL1">
        <f>IF(choices!17:17,"AAAAAH/3+cE=",0)</f>
        <v>0</v>
      </c>
      <c r="GM1" t="e">
        <f>AND(choices!A17,"AAAAAH/3+cI=")</f>
        <v>#VALUE!</v>
      </c>
      <c r="GN1" t="e">
        <f>AND(choices!B17,"AAAAAH/3+cM=")</f>
        <v>#VALUE!</v>
      </c>
      <c r="GO1" t="e">
        <f>AND(choices!C17,"AAAAAH/3+cQ=")</f>
        <v>#VALUE!</v>
      </c>
      <c r="GP1">
        <f>IF(choices!18:18,"AAAAAH/3+cU=",0)</f>
        <v>0</v>
      </c>
      <c r="GQ1" t="e">
        <f>AND(choices!A18,"AAAAAH/3+cY=")</f>
        <v>#VALUE!</v>
      </c>
      <c r="GR1" t="e">
        <f>AND(choices!B18,"AAAAAH/3+cc=")</f>
        <v>#VALUE!</v>
      </c>
      <c r="GS1" t="e">
        <f>AND(choices!C18,"AAAAAH/3+cg=")</f>
        <v>#VALUE!</v>
      </c>
      <c r="GT1" t="e">
        <f>IF(choices!A:A,"AAAAAH/3+ck=",0)</f>
        <v>#VALUE!</v>
      </c>
      <c r="GU1" t="e">
        <f>IF(choices!B:B,"AAAAAH/3+co=",0)</f>
        <v>#VALUE!</v>
      </c>
      <c r="GV1" t="e">
        <f>IF(choices!C:C,"AAAAAH/3+cs=",0)</f>
        <v>#VALUE!</v>
      </c>
      <c r="GW1">
        <f>IF(Hoja3!1:1,"AAAAAH/3+cw=",0)</f>
        <v>0</v>
      </c>
      <c r="GX1" t="e">
        <f>AND(Hoja3!A1,"AAAAAH/3+c0=")</f>
        <v>#VALUE!</v>
      </c>
      <c r="GY1">
        <f>IF(Hoja3!A:A,"AAAAAH/3+c4=",0)</f>
        <v>0</v>
      </c>
      <c r="GZ1" t="s">
        <v>89</v>
      </c>
      <c r="HA1" s="5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Agustín Perazzo</dc:creator>
  <cp:keywords/>
  <dc:description/>
  <cp:lastModifiedBy>Guillermo Agustín Perazzo</cp:lastModifiedBy>
  <dcterms:created xsi:type="dcterms:W3CDTF">2012-01-25T16:57:59Z</dcterms:created>
  <dcterms:modified xsi:type="dcterms:W3CDTF">2012-01-25T17:58:55Z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1s-IiRLsBOO3SRfJfZbmthMbHSUG9lOpjZYdBVgDYJtg</vt:lpwstr>
  </property>
  <property fmtid="{D5CDD505-2E9C-101B-9397-08002B2CF9AE}" pid="4" name="Google.Documents.RevisionId">
    <vt:lpwstr>12199173662117235798</vt:lpwstr>
  </property>
  <property fmtid="{D5CDD505-2E9C-101B-9397-08002B2CF9AE}" pid="5" name="Google.Documents.PreviousRevisionId">
    <vt:lpwstr>18351826713676551601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